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hcn.sharepoint.com/sites/partage/Documents partages/DOCUMENTS - CONSEILLER/Échelles de traitement/"/>
    </mc:Choice>
  </mc:AlternateContent>
  <xr:revisionPtr revIDLastSave="599" documentId="8_{2978D605-D9AD-4C84-87DD-6A2CC13AE7CD}" xr6:coauthVersionLast="47" xr6:coauthVersionMax="47" xr10:uidLastSave="{3B074034-A1DC-4296-A1EA-35EB7F3AACF2}"/>
  <workbookProtection workbookAlgorithmName="SHA-512" workbookHashValue="r/ax6Bq2z27zp5vRfiv7DfQTbr3UuujtfF9OoHxP8ZMIWzirmaCsOB8AvzTSW2uyykH4x3PpakIcbHCLd+3wwA==" workbookSaltValue="CtdysoDglkYaGzi1zO4wkw==" workbookSpinCount="100000" lockStructure="1"/>
  <bookViews>
    <workbookView xWindow="-120" yWindow="-120" windowWidth="29040" windowHeight="15840" xr2:uid="{32B96C7F-8975-458F-8ECF-FFE783622A6E}"/>
  </bookViews>
  <sheets>
    <sheet name="Calculat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K17" i="1" l="1" a="1"/>
  <c r="K17" i="1" s="1"/>
  <c r="K16" i="1" a="1"/>
  <c r="K16" i="1" s="1"/>
  <c r="K15" i="1" a="1"/>
  <c r="K15" i="1" s="1"/>
  <c r="H23" i="1" a="1"/>
  <c r="H23" i="1" s="1"/>
  <c r="J23" i="1" a="1"/>
  <c r="J23" i="1" s="1"/>
  <c r="I23" i="1" a="1"/>
  <c r="I23" i="1" s="1"/>
  <c r="J14" i="1" l="1"/>
  <c r="K14" i="1" s="1" a="1"/>
  <c r="K14" i="1" s="1"/>
  <c r="P6" i="1"/>
  <c r="P8" i="1"/>
  <c r="P18" i="1"/>
  <c r="P19" i="1"/>
  <c r="N6" i="1"/>
  <c r="N7" i="1"/>
  <c r="O7" i="1" s="1"/>
  <c r="P7" i="1" s="1"/>
  <c r="N8" i="1"/>
  <c r="N9" i="1"/>
  <c r="O9" i="1" s="1"/>
  <c r="N10" i="1"/>
  <c r="O10" i="1" s="1"/>
  <c r="P10" i="1" s="1"/>
  <c r="N11" i="1"/>
  <c r="O11" i="1" s="1"/>
  <c r="P11" i="1" s="1"/>
  <c r="N12" i="1"/>
  <c r="O12" i="1" s="1"/>
  <c r="P12" i="1" s="1"/>
  <c r="N13" i="1"/>
  <c r="O13" i="1" s="1"/>
  <c r="N14" i="1"/>
  <c r="O14" i="1" s="1"/>
  <c r="N15" i="1"/>
  <c r="O15" i="1" s="1"/>
  <c r="P15" i="1" s="1"/>
  <c r="N16" i="1"/>
  <c r="O16" i="1" s="1"/>
  <c r="P16" i="1" s="1"/>
  <c r="N17" i="1"/>
  <c r="O17" i="1" s="1"/>
  <c r="P17" i="1" s="1"/>
  <c r="N18" i="1"/>
  <c r="N19" i="1"/>
  <c r="N5" i="1"/>
  <c r="O5" i="1" s="1"/>
  <c r="P5" i="1" s="1"/>
  <c r="G23" i="1" l="1" a="1"/>
  <c r="G23" i="1" s="1"/>
  <c r="G19" i="1" s="1"/>
  <c r="H19" i="1" s="1"/>
  <c r="I19" i="1" s="1"/>
  <c r="G18" i="1" l="1"/>
  <c r="H18" i="1" l="1"/>
  <c r="I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<sst xmlns="http://schemas.openxmlformats.org/spreadsheetml/2006/main" count="37" uniqueCount="34">
  <si>
    <t>Retraité</t>
  </si>
  <si>
    <t>Suppléance dépannage</t>
  </si>
  <si>
    <t>Échelon</t>
  </si>
  <si>
    <t>NLQ</t>
  </si>
  <si>
    <t>LQ</t>
  </si>
  <si>
    <t>Statut</t>
  </si>
  <si>
    <t>Nombre de périodes</t>
  </si>
  <si>
    <t>Durée des périodes en minutes</t>
  </si>
  <si>
    <t>Mon échelon</t>
  </si>
  <si>
    <t>Journée</t>
  </si>
  <si>
    <t>Heure</t>
  </si>
  <si>
    <t>Minute</t>
  </si>
  <si>
    <t>Consignes</t>
  </si>
  <si>
    <t>1- Inscrivez votre statut</t>
  </si>
  <si>
    <t>2- Inscrivez votre échelon</t>
  </si>
  <si>
    <t>3- Remplissez le bloc 1 OU le bloc 2</t>
  </si>
  <si>
    <t>Bloc 1</t>
  </si>
  <si>
    <t>Bloc 2</t>
  </si>
  <si>
    <t>Durée totale de ma suppléance (min)</t>
  </si>
  <si>
    <t>Mars 2024</t>
  </si>
  <si>
    <t>Mars 2025</t>
  </si>
  <si>
    <t>Mars 2026</t>
  </si>
  <si>
    <t>Mars 2027</t>
  </si>
  <si>
    <t>Août 2024</t>
  </si>
  <si>
    <t>Rémunération de ma suppléance</t>
  </si>
  <si>
    <t>Durée totale de la suppléance (min)</t>
  </si>
  <si>
    <t>Autres périodes en minutes</t>
  </si>
  <si>
    <t>Surveillance en minutes</t>
  </si>
  <si>
    <t>Suppléance</t>
  </si>
  <si>
    <t>2- Pour les retraités, sélectionnez "Contrat" ou "Suppléance"</t>
  </si>
  <si>
    <t>Contrat + 3 mois</t>
  </si>
  <si>
    <t>Mon statut de suppléant</t>
  </si>
  <si>
    <t>Suppléance occasionnelle LQ</t>
  </si>
  <si>
    <t>Suppléance occasionnelle NLQ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</si>
</sst>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$&quot;_ ;_ * \(#,##0.00\)\ &quot;$&quot;_ ;_ * &quot;-&quot;??_)\ &quot;$&quot;_ ;_ @_ "/>
    <numFmt numFmtId="164" formatCode="_ * #,##0.00_)\ [$$-C0C]_ ;_ * \(#,##0.00\)\ [$$-C0C]_ ;_ * &quot;-&quot;??_)\ [$$-C0C]_ ;_ @_ "/>
    <numFmt numFmtId="165" formatCode="[$-F800]dddd\,\ mmmm\ dd\,\ yyyy"/>
    <numFmt numFmtId="166" formatCode="_ * #,##0_)\ &quot;$&quot;_ ;_ * \(#,##0\)\ &quot;$&quot;_ ;_ * &quot;-&quot;??_)\ &quot;$&quot;_ ;_ @_ 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0" fillId="4" borderId="0" xfId="0" applyFill="1"/>
    <xf numFmtId="0" fontId="2" fillId="4" borderId="4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2" xfId="0" applyFill="1" applyBorder="1"/>
    <xf numFmtId="0" fontId="0" fillId="4" borderId="3" xfId="0" applyFill="1" applyBorder="1"/>
    <xf numFmtId="0" fontId="0" fillId="0" borderId="0" xfId="0" applyAlignment="1">
      <alignment horizontal="center"/>
    </xf>
    <xf numFmtId="0" fontId="2" fillId="4" borderId="0" xfId="0" applyFont="1" applyFill="1"/>
    <xf numFmtId="0" fontId="3" fillId="4" borderId="0" xfId="0" applyFont="1" applyFill="1"/>
    <xf numFmtId="44" fontId="3" fillId="4" borderId="0" xfId="1" applyFont="1" applyFill="1" applyBorder="1"/>
    <xf numFmtId="164" fontId="3" fillId="4" borderId="0" xfId="0" applyNumberFormat="1" applyFont="1" applyFill="1"/>
    <xf numFmtId="164" fontId="0" fillId="0" borderId="0" xfId="0" applyNumberFormat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2" fillId="4" borderId="7" xfId="0" applyFont="1" applyFill="1" applyBorder="1"/>
    <xf numFmtId="0" fontId="2" fillId="4" borderId="11" xfId="0" applyFont="1" applyFill="1" applyBorder="1"/>
    <xf numFmtId="165" fontId="4" fillId="4" borderId="0" xfId="0" applyNumberFormat="1" applyFont="1" applyFill="1"/>
    <xf numFmtId="165" fontId="4" fillId="3" borderId="1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0" xfId="0" quotePrefix="1"/>
    <xf numFmtId="17" fontId="0" fillId="0" borderId="0" xfId="0" quotePrefix="1" applyNumberFormat="1"/>
    <xf numFmtId="165" fontId="4" fillId="4" borderId="0" xfId="0" applyNumberFormat="1" applyFont="1" applyFill="1" applyAlignment="1">
      <alignment horizontal="center"/>
    </xf>
    <xf numFmtId="0" fontId="2" fillId="4" borderId="2" xfId="0" applyFont="1" applyFill="1" applyBorder="1"/>
    <xf numFmtId="0" fontId="5" fillId="3" borderId="1" xfId="0" applyFont="1" applyFill="1" applyBorder="1"/>
    <xf numFmtId="0" fontId="2" fillId="4" borderId="4" xfId="0" applyFont="1" applyFill="1" applyBorder="1"/>
    <xf numFmtId="0" fontId="2" fillId="4" borderId="9" xfId="0" applyFont="1" applyFill="1" applyBorder="1"/>
    <xf numFmtId="0" fontId="2" fillId="4" borderId="5" xfId="0" applyFont="1" applyFill="1" applyBorder="1"/>
    <xf numFmtId="166" fontId="0" fillId="0" borderId="0" xfId="1" applyNumberFormat="1" applyFont="1"/>
    <xf numFmtId="0" fontId="0" fillId="2" borderId="0" xfId="0" applyFill="1" applyProtection="1">
      <protection locked="0"/>
    </xf>
    <xf numFmtId="44" fontId="6" fillId="5" borderId="1" xfId="0" applyNumberFormat="1" applyFont="1" applyFill="1" applyBorder="1"/>
    <xf numFmtId="44" fontId="6" fillId="4" borderId="1" xfId="1" applyFont="1" applyFill="1" applyBorder="1"/>
    <xf numFmtId="44" fontId="6" fillId="4" borderId="1" xfId="0" applyNumberFormat="1" applyFont="1" applyFill="1" applyBorder="1"/>
    <xf numFmtId="0" fontId="7" fillId="4" borderId="0" xfId="0" applyFont="1" applyFill="1"/>
    <xf numFmtId="0" fontId="2" fillId="6" borderId="6" xfId="0" applyFont="1" applyFill="1" applyBorder="1"/>
    <xf numFmtId="0" fontId="2" fillId="6" borderId="7" xfId="0" applyFont="1" applyFill="1" applyBorder="1"/>
    <xf numFmtId="0" fontId="0" fillId="6" borderId="8" xfId="0" applyFill="1" applyBorder="1"/>
    <xf numFmtId="0" fontId="2" fillId="6" borderId="2" xfId="0" applyFont="1" applyFill="1" applyBorder="1"/>
    <xf numFmtId="0" fontId="2" fillId="6" borderId="0" xfId="0" applyFont="1" applyFill="1"/>
    <xf numFmtId="0" fontId="0" fillId="6" borderId="3" xfId="0" applyFill="1" applyBorder="1"/>
    <xf numFmtId="0" fontId="0" fillId="6" borderId="0" xfId="0" applyFill="1"/>
    <xf numFmtId="0" fontId="2" fillId="6" borderId="10" xfId="0" applyFont="1" applyFill="1" applyBorder="1"/>
    <xf numFmtId="0" fontId="0" fillId="6" borderId="11" xfId="0" applyFill="1" applyBorder="1"/>
    <xf numFmtId="0" fontId="0" fillId="6" borderId="12" xfId="0" applyFill="1" applyBorder="1"/>
    <xf numFmtId="0" fontId="2" fillId="4" borderId="4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left" wrapText="1"/>
    </xf>
    <xf numFmtId="0" fontId="2" fillId="6" borderId="0" xfId="0" applyFont="1" applyFill="1" applyAlignment="1">
      <alignment horizontal="left" wrapText="1"/>
    </xf>
    <xf numFmtId="0" fontId="2" fillId="6" borderId="3" xfId="0" applyFont="1" applyFill="1" applyBorder="1" applyAlignment="1">
      <alignment horizontal="left" wrapText="1"/>
    </xf>
  </cellXfs>
  <cellStyles count="2">
    <cellStyle name="Monétaire" xfId="1" builtinId="4"/>
    <cellStyle name="Normal" xfId="0" builtinId="0"/>
  </cellStyles>
  <dxfs count="2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8" tint="0.39994506668294322"/>
        </patternFill>
      </fill>
      <border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  <fill>
        <patternFill patternType="solid"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 * #,##0.00_)\ [$$-C0C]_ ;_ * \(#,##0.00\)\ [$$-C0C]_ ;_ * &quot;-&quot;??_)\ [$$-C0C]_ ;_ @_ "/>
    </dxf>
    <dxf>
      <numFmt numFmtId="164" formatCode="_ * #,##0.00_)\ [$$-C0C]_ ;_ * \(#,##0.00\)\ [$$-C0C]_ ;_ * &quot;-&quot;??_)\ [$$-C0C]_ ;_ @_ "/>
    </dxf>
    <dxf>
      <numFmt numFmtId="164" formatCode="_ * #,##0.00_)\ [$$-C0C]_ ;_ * \(#,##0.00\)\ [$$-C0C]_ ;_ * &quot;-&quot;??_)\ [$$-C0C]_ ;_ @_ "/>
    </dxf>
    <dxf>
      <numFmt numFmtId="164" formatCode="_ * #,##0.00_)\ [$$-C0C]_ ;_ * \(#,##0.00\)\ [$$-C0C]_ ;_ * &quot;-&quot;??_)\ [$$-C0C]_ ;_ @_ "/>
    </dxf>
    <dxf>
      <numFmt numFmtId="22" formatCode="mmm/yy"/>
    </dxf>
    <dxf>
      <numFmt numFmtId="166" formatCode="_ * #,##0_)\ &quot;$&quot;_ ;_ * \(#,##0\)\ &quot;$&quot;_ ;_ * &quot;-&quot;??_)\ &quot;$&quot;_ ;_ @_ "/>
    </dxf>
    <dxf>
      <numFmt numFmtId="166" formatCode="_ * #,##0_)\ &quot;$&quot;_ ;_ * \(#,##0\)\ &quot;$&quot;_ ;_ * &quot;-&quot;??_)\ &quot;$&quot;_ ;_ @_ "/>
    </dxf>
    <dxf>
      <numFmt numFmtId="166" formatCode="_ * #,##0_)\ &quot;$&quot;_ ;_ * \(#,##0\)\ &quot;$&quot;_ ;_ * &quot;-&quot;??_)\ &quot;$&quot;_ ;_ @_ "/>
    </dxf>
    <dxf>
      <numFmt numFmtId="166" formatCode="_ * #,##0_)\ &quot;$&quot;_ ;_ * \(#,##0\)\ &quot;$&quot;_ ;_ * &quot;-&quot;??_)\ &quot;$&quot;_ ;_ @_ "/>
    </dxf>
    <dxf>
      <alignment horizontal="center" vertical="bottom" textRotation="0" wrapText="0" indent="0" justifyLastLine="0" shrinkToFit="0" readingOrder="0"/>
    </dxf>
    <dxf>
      <numFmt numFmtId="22" formatCode="mmm/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1C2A7D-B9F5-4EF7-8B00-3C13EDC31FBA}" name="Tableau1" displayName="Tableau1" ref="L4:P20" totalsRowShown="0" headerRowDxfId="27">
  <autoFilter ref="L4:P20" xr:uid="{871C2A7D-B9F5-4EF7-8B00-3C13EDC31FBA}"/>
  <tableColumns count="5">
    <tableColumn id="1" xr3:uid="{E1B02E46-5AAE-4B99-9DB9-245185C13BB1}" name="Échelon" dataDxfId="26"/>
    <tableColumn id="2" xr3:uid="{307D0045-3310-4BAD-A315-9E3E34AE8286}" name="Mars 2024" dataDxfId="25" dataCellStyle="Monétaire"/>
    <tableColumn id="3" xr3:uid="{76C0B3A8-C335-4AE5-9AAA-52240EED8308}" name="Mars 2025" dataDxfId="24" dataCellStyle="Monétaire"/>
    <tableColumn id="4" xr3:uid="{EC09C0ED-F665-4978-BF8F-847902C2B0D3}" name="Mars 2026" dataDxfId="23" dataCellStyle="Monétaire"/>
    <tableColumn id="5" xr3:uid="{B7BE36A2-3946-4711-AFEA-09E82DFF69AE}" name="Mars 2027" dataDxfId="22" dataCellStyle="Monétair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524C7A-AF25-4B93-84A4-58DF7C8482DD}" name="Tableau2" displayName="Tableau2" ref="L23:P25" totalsRowShown="0" headerRowDxfId="21">
  <autoFilter ref="L23:P25" xr:uid="{2D524C7A-AF25-4B93-84A4-58DF7C8482DD}"/>
  <tableColumns count="5">
    <tableColumn id="1" xr3:uid="{F4881F78-AA2D-441E-8AED-6653759F973E}" name="Statut"/>
    <tableColumn id="2" xr3:uid="{55D531D1-7120-4DA8-B63F-76346A4EBE62}" name="Août 2024" dataDxfId="20"/>
    <tableColumn id="3" xr3:uid="{C3B08144-7FFE-4736-A32D-4EFEFA17C8A8}" name="Mars 2025" dataDxfId="19"/>
    <tableColumn id="4" xr3:uid="{0DB9720C-D387-41DA-A2AE-33CAB8A055B4}" name="Mars 2026" dataDxfId="18"/>
    <tableColumn id="5" xr3:uid="{021B5EC2-A976-47B8-AA90-2DF04811440D}" name="Mars 2027" dataDxfId="1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9ECA9-4B28-47C5-A2C0-D1AAA185722A}">
  <dimension ref="A1:S76"/>
  <sheetViews>
    <sheetView tabSelected="1" workbookViewId="0">
      <selection activeCell="J12" sqref="J12"/>
    </sheetView>
  </sheetViews>
  <sheetFormatPr baseColWidth="10" defaultColWidth="0" defaultRowHeight="15" zeroHeight="1" x14ac:dyDescent="0.25"/>
  <cols>
    <col min="1" max="2" width="11.42578125" style="1" customWidth="1"/>
    <col min="3" max="3" width="29" style="1" customWidth="1"/>
    <col min="4" max="4" width="1.7109375" style="1" customWidth="1"/>
    <col min="5" max="5" width="23.42578125" style="1" customWidth="1"/>
    <col min="6" max="6" width="1.42578125" style="1" customWidth="1"/>
    <col min="7" max="8" width="11.42578125" style="1" customWidth="1"/>
    <col min="9" max="9" width="11.7109375" style="1" customWidth="1"/>
    <col min="10" max="19" width="11.42578125" style="1" customWidth="1"/>
    <col min="20" max="16384" width="11.42578125" style="1" hidden="1"/>
  </cols>
  <sheetData>
    <row r="1" spans="1:17" ht="15.75" thickBot="1" x14ac:dyDescent="0.3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x14ac:dyDescent="0.25">
      <c r="A2" s="8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</row>
    <row r="3" spans="1:17" ht="15.75" thickBot="1" x14ac:dyDescent="0.3">
      <c r="A3" s="8"/>
      <c r="B3" s="8"/>
      <c r="Q3" s="9"/>
    </row>
    <row r="4" spans="1:17" ht="19.5" thickBot="1" x14ac:dyDescent="0.35">
      <c r="A4" s="8"/>
      <c r="B4" s="8"/>
      <c r="C4" s="22">
        <f ca="1">TODAY()</f>
        <v>45545</v>
      </c>
      <c r="D4" s="31"/>
      <c r="E4" s="21"/>
      <c r="F4" s="21"/>
      <c r="L4" t="s">
        <v>2</v>
      </c>
      <c r="M4" s="29" t="s">
        <v>19</v>
      </c>
      <c r="N4" s="30" t="s">
        <v>20</v>
      </c>
      <c r="O4" s="30" t="s">
        <v>21</v>
      </c>
      <c r="P4" s="30" t="s">
        <v>22</v>
      </c>
      <c r="Q4" s="9"/>
    </row>
    <row r="5" spans="1:17" x14ac:dyDescent="0.25">
      <c r="A5" s="8"/>
      <c r="B5" s="8"/>
      <c r="L5" s="10">
        <v>1</v>
      </c>
      <c r="M5" s="37">
        <v>51461</v>
      </c>
      <c r="N5" s="37">
        <f>M5*1.026</f>
        <v>52798.986000000004</v>
      </c>
      <c r="O5" s="37">
        <f>N5*1.025</f>
        <v>54118.960650000001</v>
      </c>
      <c r="P5" s="37">
        <f>O5*1.035</f>
        <v>56013.124272749999</v>
      </c>
      <c r="Q5" s="9"/>
    </row>
    <row r="6" spans="1:17" ht="15.75" thickBot="1" x14ac:dyDescent="0.3">
      <c r="A6" s="8"/>
      <c r="B6" s="8"/>
      <c r="L6" s="10">
        <v>2</v>
      </c>
      <c r="M6" s="37">
        <v>54899</v>
      </c>
      <c r="N6" s="37">
        <f t="shared" ref="N6:N19" si="0">M6*1.026</f>
        <v>56326.374000000003</v>
      </c>
      <c r="O6" s="37">
        <v>57734</v>
      </c>
      <c r="P6" s="37">
        <f t="shared" ref="P6:P19" si="1">O6*1.035</f>
        <v>59754.689999999995</v>
      </c>
      <c r="Q6" s="9"/>
    </row>
    <row r="7" spans="1:17" ht="15.75" thickBot="1" x14ac:dyDescent="0.3">
      <c r="A7" s="8"/>
      <c r="B7" s="8"/>
      <c r="C7" s="42" t="s">
        <v>31</v>
      </c>
      <c r="D7" s="11"/>
      <c r="E7" s="56" t="s">
        <v>16</v>
      </c>
      <c r="F7" s="23"/>
      <c r="G7" s="19" t="s">
        <v>6</v>
      </c>
      <c r="H7" s="19"/>
      <c r="I7" s="6"/>
      <c r="J7" s="26"/>
      <c r="L7" s="10">
        <v>3</v>
      </c>
      <c r="M7" s="37">
        <v>60041</v>
      </c>
      <c r="N7" s="37">
        <f t="shared" si="0"/>
        <v>61602.065999999999</v>
      </c>
      <c r="O7" s="37">
        <f t="shared" ref="O7:O17" si="2">N7*1.025</f>
        <v>63142.117649999993</v>
      </c>
      <c r="P7" s="37">
        <f t="shared" si="1"/>
        <v>65352.091767749989</v>
      </c>
      <c r="Q7" s="9"/>
    </row>
    <row r="8" spans="1:17" ht="15.75" thickBot="1" x14ac:dyDescent="0.3">
      <c r="A8" s="8"/>
      <c r="B8" s="8"/>
      <c r="C8" s="26"/>
      <c r="D8" s="32"/>
      <c r="E8" s="57"/>
      <c r="F8" s="24"/>
      <c r="G8" s="11" t="s">
        <v>7</v>
      </c>
      <c r="H8" s="11"/>
      <c r="J8" s="26"/>
      <c r="L8" s="10">
        <v>4</v>
      </c>
      <c r="M8" s="37">
        <v>62407</v>
      </c>
      <c r="N8" s="37">
        <f t="shared" si="0"/>
        <v>64029.582000000002</v>
      </c>
      <c r="O8" s="37">
        <v>65633</v>
      </c>
      <c r="P8" s="37">
        <f t="shared" si="1"/>
        <v>67930.154999999999</v>
      </c>
      <c r="Q8" s="9"/>
    </row>
    <row r="9" spans="1:17" ht="15.75" thickBot="1" x14ac:dyDescent="0.3">
      <c r="A9" s="8"/>
      <c r="B9" s="8"/>
      <c r="C9" s="38"/>
      <c r="E9" s="57"/>
      <c r="F9" s="24"/>
      <c r="G9" s="11" t="s">
        <v>26</v>
      </c>
      <c r="H9" s="11"/>
      <c r="J9" s="26"/>
      <c r="L9" s="10">
        <v>5</v>
      </c>
      <c r="M9" s="37">
        <v>64871</v>
      </c>
      <c r="N9" s="37">
        <f t="shared" si="0"/>
        <v>66557.646000000008</v>
      </c>
      <c r="O9" s="37">
        <f t="shared" si="2"/>
        <v>68221.587150000007</v>
      </c>
      <c r="P9" s="37">
        <v>70610</v>
      </c>
      <c r="Q9" s="9"/>
    </row>
    <row r="10" spans="1:17" ht="15.75" thickBot="1" x14ac:dyDescent="0.3">
      <c r="A10" s="8"/>
      <c r="B10" s="8"/>
      <c r="E10" s="58"/>
      <c r="F10" s="25"/>
      <c r="G10" s="20" t="s">
        <v>27</v>
      </c>
      <c r="H10" s="20"/>
      <c r="I10" s="17"/>
      <c r="J10" s="26"/>
      <c r="L10" s="10">
        <v>6</v>
      </c>
      <c r="M10" s="37">
        <v>67429</v>
      </c>
      <c r="N10" s="37">
        <f t="shared" si="0"/>
        <v>69182.153999999995</v>
      </c>
      <c r="O10" s="37">
        <f t="shared" si="2"/>
        <v>70911.707849999992</v>
      </c>
      <c r="P10" s="37">
        <f t="shared" si="1"/>
        <v>73393.617624749982</v>
      </c>
      <c r="Q10" s="9"/>
    </row>
    <row r="11" spans="1:17" ht="15.75" thickBot="1" x14ac:dyDescent="0.3">
      <c r="A11" s="8"/>
      <c r="B11" s="8"/>
      <c r="C11" s="42" t="s">
        <v>8</v>
      </c>
      <c r="D11" s="11"/>
      <c r="E11" s="11"/>
      <c r="F11" s="11"/>
      <c r="L11" s="10">
        <v>7</v>
      </c>
      <c r="M11" s="37">
        <v>70088</v>
      </c>
      <c r="N11" s="37">
        <f t="shared" si="0"/>
        <v>71910.288</v>
      </c>
      <c r="O11" s="37">
        <f t="shared" si="2"/>
        <v>73708.045199999993</v>
      </c>
      <c r="P11" s="37">
        <f t="shared" si="1"/>
        <v>76287.826781999989</v>
      </c>
      <c r="Q11" s="9"/>
    </row>
    <row r="12" spans="1:17" ht="15.75" thickBot="1" x14ac:dyDescent="0.3">
      <c r="A12" s="8"/>
      <c r="B12" s="8"/>
      <c r="C12" s="28"/>
      <c r="D12" s="11"/>
      <c r="E12" s="2" t="s">
        <v>17</v>
      </c>
      <c r="F12" s="3"/>
      <c r="G12" s="59" t="s">
        <v>18</v>
      </c>
      <c r="H12" s="59"/>
      <c r="I12" s="60"/>
      <c r="J12" s="27"/>
      <c r="L12" s="10">
        <v>8</v>
      </c>
      <c r="M12" s="37">
        <v>72851</v>
      </c>
      <c r="N12" s="37">
        <f t="shared" si="0"/>
        <v>74745.126000000004</v>
      </c>
      <c r="O12" s="37">
        <f t="shared" si="2"/>
        <v>76613.754149999993</v>
      </c>
      <c r="P12" s="37">
        <f t="shared" si="1"/>
        <v>79295.235545249991</v>
      </c>
      <c r="Q12" s="9"/>
    </row>
    <row r="13" spans="1:17" ht="15.75" thickBot="1" x14ac:dyDescent="0.3">
      <c r="A13" s="8"/>
      <c r="B13" s="8"/>
      <c r="D13" s="11"/>
      <c r="L13" s="10">
        <v>9</v>
      </c>
      <c r="M13" s="37">
        <v>75726</v>
      </c>
      <c r="N13" s="37">
        <f t="shared" si="0"/>
        <v>77694.876000000004</v>
      </c>
      <c r="O13" s="37">
        <f t="shared" si="2"/>
        <v>79637.247900000002</v>
      </c>
      <c r="P13" s="37">
        <v>82424</v>
      </c>
      <c r="Q13" s="9"/>
    </row>
    <row r="14" spans="1:17" ht="15.75" thickBot="1" x14ac:dyDescent="0.3">
      <c r="A14" s="8"/>
      <c r="B14" s="8"/>
      <c r="G14" s="34" t="s">
        <v>25</v>
      </c>
      <c r="H14" s="35"/>
      <c r="I14" s="36"/>
      <c r="J14" s="33">
        <f>IF(OR(J7&gt;0,J8&gt;0,J9&gt;0,J10&gt;0),J7*J8+J9+J10,J12)</f>
        <v>0</v>
      </c>
      <c r="K14" s="13" t="e" cm="1">
        <f t="array" aca="1" ref="K14" ca="1">IF($C$4&lt;=DATE(2025,3,25),_xlfn.IFS(AND($C$8="Retraité",$C$12=1),$J$14/60*(M5/1000)*1.075,(AND($C$8="Retraité",$C$12=2)),$J$14/60*(M6/1000)*1.075,(AND($C$8="Retraité",$C$12=3)),$J$14/60*(M7/1000)*1.075,(AND($C$8="Retraité",$C$12=4)),$J$14/60*(M8/1000)*1.075,(AND($C$8="Retraité",$C$12=5)),$J$14/60*(M9/1000)*1.075,(AND($C$8="Retraité",$C$12=6)),$J$14/60*(M10/1000)*1.075,(AND($C$8="Retraité",$C$12=7)),$J$14/60*(M11/1000)*1.075,(AND($C$8="Retraité",$C$12=8)),$J$14/60*(M12/1000)*1.075,(AND($C$8="Retraité",$C$12=9)),$J$14/60*(M13/1000)*1.075,(AND($C$8="Retraité",$C$12=10)),$J$14/60*(M14/1000)*1.075,(AND($C$8="Retraité",$C$12=11)),$J$14/60*(M15/1000)*1.075,(AND($C$8="Retraité",$C$12=12)),$J$14/60*(M16/1000)*1.075,(AND($C$8="Retraité",$C$12=13)),$J$14/60*(M17/1000)*1.075,(AND($C$8="Retraité",$C$12=14)),$J$14/60*(M18/1000)*1.075,(AND($C$8="Retraité",$C$12=15)),$J$14/60*(M19/1000)*1.075,(AND($C$8="Retraité",$C$12=16)),$J$14/60*(M20/1000)*1.075,(AND($C$8="Suppléance dépannage",$C$12=1)),$J$14/60*(M5/1000)*1.33,(AND($C$8="Suppléance dépannage",$C$12=2)),$J$14/60*(M6/1000)*1.33,(AND($C$8="Suppléance dépannage",$C$12=3)),$J$14/60*(M7/1000)*1.33,(AND($C$8="Suppléance dépannage",$C$12=4)),$J$14/60*(M8/1000)*1.33,(AND($C$8="Suppléance dépannage",$C$12=5)),$J$14/60*(M9/1000)*1.33,(AND($C$8="Suppléance dépannage",$C$12=6)),$J$14/60*(M10/1000)*1.33,(AND($C$8="Suppléance dépannage",$C$12=7)),$J$14/60*(M11/1000)*1.33,(AND($C$8="Suppléance dépannage",$C$12=8)),$J$14/60*(M12/1000)*1.33,(AND($C$8="Suppléance dépannage",$C$12=9)),$J$14/60*(M13/1000)*1.33,(AND($C$8="Suppléance dépannage",$C$12=10)),$J$14/60*(M14/1000)*1.33,(AND($C$8="Suppléance dépannage",$C$12=11)),$J$14/60*(M15/1000)*1.33,(AND($C$8="Suppléance dépannage",$C$12=12)),$J$14/60*(M16/1000)*1.33,(AND($C$8="Suppléance dépannage",$C$12=13)),$J$14/60*(M17/1000)*1.33,(AND($C$8="Suppléance dépannage",$C$12=14)),$J$14/60*(M18/1000)*1.33,(AND($C$8="Suppléance dépannage",$C$12=15)),$J$14/60*(M19/1000)*1.33,(AND($C$8="Suppléance dépannage",$C$12=16)),$J$14/60*(M20/1000)*1.33,$C$8="Suppléance occasionnelle LQ",$J$14/60*M25,$C$8="Suppléance occasionnelle NLQ",$J$14/60*M24),"ERREUR")</f>
        <v>#N/A</v>
      </c>
      <c r="L14" s="10">
        <v>10</v>
      </c>
      <c r="M14" s="37">
        <v>78711</v>
      </c>
      <c r="N14" s="37">
        <f t="shared" si="0"/>
        <v>80757.486000000004</v>
      </c>
      <c r="O14" s="37">
        <f t="shared" si="2"/>
        <v>82776.423150000002</v>
      </c>
      <c r="P14" s="37">
        <v>85673</v>
      </c>
      <c r="Q14" s="9"/>
    </row>
    <row r="15" spans="1:17" ht="15.75" thickBot="1" x14ac:dyDescent="0.3">
      <c r="A15" s="8"/>
      <c r="B15" s="8"/>
      <c r="J15" s="14"/>
      <c r="K15" s="13" t="str" cm="1">
        <f t="array" aca="1" ref="K15" ca="1">IF(AND($C$4&gt;DATE(2025,3,25),$C$4&lt;=DATE(2026,3,25)),_xlfn.IFS(AND($C$8="Retraité",$C$12=1),$J$14/60*(N5/1000)*1.075,(AND($C$8="Retraité",$C$12=2)),$J$14/60*(N6/1000)*1.075,(AND($C$8="Retraité",$C$12=3)),$J$14/60*(N7/1000)*1.075,(AND($C$8="Retraité",$C$12=4)),$J$14/60*(N8/1000)*1.075,(AND($C$8="Retraité",$C$12=5)),$J$14/60*(N9/1000)*1.075,(AND($C$8="Retraité",$C$12=6)),$J$14/60*(N10/1000)*1.075,(AND($C$8="Retraité",$C$12=7)),$J$14/60*(N11/1000)*1.075,(AND($C$8="Retraité",$C$12=8)),$J$14/60*(N12/1000)*1.075,(AND($C$8="Retraité",$C$12=9)),$J$14/60*(N13/1000)*1.075,(AND($C$8="Retraité",$C$12=10)),$J$14/60*(N14/1000)*1.075,(AND($C$8="Retraité",$C$12=11)),$J$14/60*(N15/1000)*1.075,(AND($C$8="Retraité",$C$12=12)),$J$14/60*(N16/1000)*1.075,(AND($C$8="Retraité",$C$12=13)),$J$14/60*(N17/1000)*1.075,(AND($C$8="Retraité",$C$12=14)),$J$14/60*(N18/1000)*1.075,(AND($C$8="Retraité",$C$12=15)),J15/60*(N19/1000)*1.075,(AND($C$8="Retraité",$C$12=16)),$J$14/60*(N20/1000)*1.075,(AND($C$8="Suppléance dépannage",$C$12=1)),$J$14/60*(N5/1000)*1.33,(AND($C$8="Suppléance dépannage",$C$12=2)),$J$14/60*(N6/1000)*1.33,(AND($C$8="Suppléance dépannage",$C$12=3)),$J$14/60*(N7/1000)*1.33,(AND($C$8="Suppléance dépannage",$C$12=4)),$J$14/60*(N8/1000)*1.33,(AND($C$8="Suppléance dépannage",$C$12=5)),$J$14/60*(N9/1000)*1.33,(AND($C$8="Suppléance dépannage",$C$12=6)),$J$14/60*(N10/1000)*1.33,(AND($C$8="Suppléance dépannage",$C$12=7)),$J$14/60*(N11/1000)*1.33,(AND($C$8="Suppléance dépannage",$C$12=8)),$J$14/60*(N12/1000)*1.33,(AND($C$8="Suppléance dépannage",$C$12=9)),$J$14/60*(N13/1000)*1.33,(AND($C$8="Suppléance dépannage",$C$12=10)),$J$14/60*(N14/1000)*1.33,(AND($C$8="Suppléance dépannage",$C$12=11)),$J$14/60*(N15/1000)*1.33,(AND($C$8="Suppléance dépannage",$C$12=12)),$J$14/60*(N16/1000)*1.33,(AND($C$8="Suppléance dépannage",$C$12=13)),$J$14/60*(N17/1000)*1.33,(AND($C$8="Suppléance dépannage",$C$12=14)),$J$14/60*(N18/1000)*1.33,(AND($C$8="Suppléance dépannage",$C$12=15)),$J$14/60*(N19/1000)*1.33,(AND($C$8="Suppléance dépannage",$C$12=16)),$J$14/60*(N20/1000)*1.33,$C$8="Suppléance occasionnelle LQ",$J$14/60*N25,$C$8="Suppléance occasionnelle NLQ",$J$14/60*N24),"ERREUR")</f>
        <v>ERREUR</v>
      </c>
      <c r="L15" s="10">
        <v>11</v>
      </c>
      <c r="M15" s="37">
        <v>80426</v>
      </c>
      <c r="N15" s="37">
        <f t="shared" si="0"/>
        <v>82517.076000000001</v>
      </c>
      <c r="O15" s="37">
        <f t="shared" si="2"/>
        <v>84580.002899999992</v>
      </c>
      <c r="P15" s="37">
        <f t="shared" si="1"/>
        <v>87540.303001499982</v>
      </c>
      <c r="Q15" s="9"/>
    </row>
    <row r="16" spans="1:17" ht="15.75" thickBot="1" x14ac:dyDescent="0.3">
      <c r="A16" s="8"/>
      <c r="B16" s="8"/>
      <c r="C16" s="43" t="s">
        <v>12</v>
      </c>
      <c r="D16" s="44"/>
      <c r="E16" s="45"/>
      <c r="G16" s="53" t="s">
        <v>24</v>
      </c>
      <c r="H16" s="54"/>
      <c r="I16" s="55"/>
      <c r="J16" s="12"/>
      <c r="K16" s="13" t="str" cm="1">
        <f t="array" aca="1" ref="K16" ca="1">IF(AND($C$4&gt;DATE(2026,3,25),$C$4&lt;=DATE(2027,3,25)),_xlfn.IFS(AND($C$8="Retraité",$C$12=1),$J$14/60*(O5/1000)*1.075,(AND($C$8="Retraité",$C$12=2)),$J$14/60*(O6/1000)*1.075,(AND($C$8="Retraité",$C$12=3)),$J$14/60*(O7/1000)*1.075,(AND($C$8="Retraité",$C$12=4)),$J$14/60*(O8/1000)*1.075,(AND($C$8="Retraité",$C$12=5)),$J$14/60*(O9/1000)*1.075,(AND($C$8="Retraité",$C$12=6)),$J$14/60*(O10/1000)*1.075,(AND($C$8="Retraité",$C$12=7)),$J$14/60*(O11/1000)*1.075,(AND($C$8="Retraité",$C$12=8)),$J$14/60*(O12/1000)*1.075,(AND($C$8="Retraité",$C$12=9)),$J$14/60*(O13/1000)*1.075,(AND($C$8="Retraité",$C$12=10)),$J$14/60*(O14/1000)*1.075,(AND($C$8="Retraité",$C$12=11)),$J$14/60*(O15/1000)*1.075,(AND($C$8="Retraité",$C$12=12)),$J$14/60*(O17/1000)*1.075,(AND($C$8="Retraité",$C$12=13)),$J$14/60*(O16/1000)*1.075,(AND($C$8="Retraité",$C$12=14)),$J$14/60*(O18/1000)*1.075,(AND($C$8="Retraité",$C$12=15)),$J$14/60*(O19/1000)*1.075,(AND($C$8="Retraité",$C$12=16)),$J$14/60*(O20/1000)*1.075,(AND($C$8="Suppléance dépannage",$C$12=1)),$J$14/60*(O5/1000)*1.33,(AND($C$8="Suppléance dépannage",$C$12=2)),$J$14/60*(O6/1000)*1.33,(AND($C$8="Suppléance dépannage",$C$12=3)),$J$14/60*(O7/1000)*1.33,(AND($C$8="Suppléance dépannage",$C$12=4)),$J$14/60*(O8/1000)*1.33,(AND($C$8="Suppléance dépannage",$C$12=5)),$J$14/60*(O9/1000)*1.33,(AND($C$8="Suppléance dépannage",$C$12=6)),$J$14/60*(O10/1000)*1.33,(AND($C$8="Suppléance dépannage",$C$12=7)),$J$14/60*(O11/1000)*1.33,(AND($C$8="Suppléance dépannage",$C$12=8)),$J$14/60*(O12/1000)*1.33,(AND($C$8="Suppléance dépannage",$C$12=9)),$J$14/60*(O13/1000)*1.33,(AND($C$8="Suppléance dépannage",$C$12=10)),$J$14/60*(O14/1000)*1.33,(AND($C$8="Suppléance dépannage",$C$12=11)),$J$14/60*(O15/1000)*1.33,(AND($C$8="Suppléance dépannage",$C$12=12)),$J$14/60*(O16/1000)*1.33,(AND($C$8="Suppléance dépannage",$C$12=13)),$J$14/60*(O17/1000)*1.33,(AND($C$8="Suppléance dépannage",$C$12=14)),$J$14/60*(O18/1000)*1.33,(AND($C$8="Suppléance dépannage",$C$12=15)),$J$14/60*(O19/1000)*1.33,(AND($C$8="Suppléance dépannage",$C$12=16)),$J$14/60*(O20/1000)*1.33,$C$8="Suppléance occasionnelle LQ",$J$14/60*O25,$C$8="Suppléance occasionnelle NLQ",$J$14/60*O24),"ERREUR")</f>
        <v>ERREUR</v>
      </c>
      <c r="L16" s="10">
        <v>12</v>
      </c>
      <c r="M16" s="37">
        <v>83845</v>
      </c>
      <c r="N16" s="37">
        <f t="shared" si="0"/>
        <v>86024.97</v>
      </c>
      <c r="O16" s="37">
        <f t="shared" si="2"/>
        <v>88175.594249999995</v>
      </c>
      <c r="P16" s="37">
        <f t="shared" si="1"/>
        <v>91261.740048749984</v>
      </c>
      <c r="Q16" s="9"/>
    </row>
    <row r="17" spans="1:17" ht="15.75" thickBot="1" x14ac:dyDescent="0.3">
      <c r="A17" s="8"/>
      <c r="B17" s="8"/>
      <c r="C17" s="46" t="s">
        <v>13</v>
      </c>
      <c r="D17" s="47"/>
      <c r="E17" s="48"/>
      <c r="G17" s="4" t="s">
        <v>9</v>
      </c>
      <c r="H17" s="4" t="s">
        <v>10</v>
      </c>
      <c r="I17" s="4" t="s">
        <v>11</v>
      </c>
      <c r="J17" s="12"/>
      <c r="K17" s="13" t="str" cm="1">
        <f t="array" aca="1" ref="K17" ca="1">IF(AND($C$4&gt;DATE(2027,3,25),$C$4&lt;=DATE(2028,3,31)),_xlfn.IFS(AND($C$8="Retraité",$C$12=1),$J$14/60*(P5/1000)*1.075,(AND($C$8="Retraité",$C$12=2)),$J$14/60*(P6/1000)*1.075,(AND($C$8="Retraité",$C$12=3)),$J$14/60*(P7/1000)*1.075,(AND($C$8="Retraité",$C$12=4)),$J$14/60*(P8/1000)*1.075,(AND($C$8="Retraité",$C$12=5)),$J$14/60*(P9/1000)*1.075,(AND($C$8="Retraité",$C$12=6)),$J$14/60*(P10/1000)*1.075,(AND($C$8="Retraité",$C$12=7)),$J$14/60*(P11/1000)*1.075,(AND($C$8="Retraité",$C$12=8)),$J$14/60*(P12/1000)*1.075,(AND($C$8="Retraité",$C$12=9)),$J$14/60*(P13/1000)*1.075,(AND($C$8="Retraité",$C$12=10)),$J$14/60*(P14/1000)*1.075,(AND($C$8="Retraité",$C$12=11)),$J$14/60*(P15/1000)*1.075,(AND($C$8="Retraité",$C$12=12)),$J$14/60*(P17/1000)*1.075,(AND($C$8="Retraité",$C$12=13)),$J$14/60*(P16/1000)*1.075,(AND($C$8="Retraité",$C$12=14)),$J$14/60*(P18/1000)*1.075,(AND($C$8="Retraité",$C$12=15)),$J$14/60*(P19/1000)*1.075,(AND($C$8="Retraité",$C$12=16)),$J$14/60*(P20/1000)*1.075,(AND($C$8="Suppléance dépannage",$C$12=1)),$J$14/60*(P5/1000)*1.33,(AND($C$8="Suppléance dépannage",$C$12=2)),$J$14/60*(P6/1000)*1.33,(AND($C$8="Suppléance dépannage",$C$12=3)),$J$14/60*(P7/1000)*1.33,(AND($C$8="Suppléance dépannage",$C$12=4)),$J$14/60*(P8/1000)*1.33,(AND($C$8="Suppléance dépannage",$C$12=5)),$J$14/60*(P9/1000)*1.33,(AND($C$8="Suppléance dépannage",$C$12=6)),$J$14/60*(P10/1000)*1.33,(AND($C$8="Suppléance dépannage",$C$12=7)),$J$14/60*(P11/1000)*1.33,(AND($C$8="Suppléance dépannage",$C$12=8)),$J$14/60*(P12/1000)*1.33,(AND($C$8="Suppléance dépannage",$C$12=9)),$J$14/60*(P13/1000)*1.33,(AND($C$8="Suppléance dépannage",$C$12=10)),$J$14/60*(P14/1000)*1.33,(AND($C$8="Suppléance dépannage",$C$12=11)),$J$14/60*(P15/1000)*1.33,(AND($C$8="Suppléance dépannage",$C$12=12)),$J$14/60*(P16/1000)*1.33,(AND($C$8="Suppléance dépannage",$C$12=13)),$J$14/60*(P17/1000)*1.33,(AND($C$8="Suppléance dépannage",$C$12=14)),$J$14/60*(P18/1000)*1.33,(AND($C$8="Suppléance dépannage",$C$12=15)),$J$14/60*(P19/1000)*1.33,(AND($C$8="Suppléance dépannage",$C$12=16)),$J$14/60*(P20/1000)*1.33,$C$8="Suppléance occasionnelle LQ",$J$14/60*P25,$C$8="Suppléance occasionnelle NLQ",$J$14/60*P24),"ERREUR")</f>
        <v>ERREUR</v>
      </c>
      <c r="L17" s="10">
        <v>13</v>
      </c>
      <c r="M17" s="37">
        <v>87409</v>
      </c>
      <c r="N17" s="37">
        <f t="shared" si="0"/>
        <v>89681.634000000005</v>
      </c>
      <c r="O17" s="37">
        <f t="shared" si="2"/>
        <v>91923.674849999996</v>
      </c>
      <c r="P17" s="37">
        <f t="shared" si="1"/>
        <v>95141.003469749994</v>
      </c>
      <c r="Q17" s="9"/>
    </row>
    <row r="18" spans="1:17" ht="15.75" customHeight="1" thickBot="1" x14ac:dyDescent="0.3">
      <c r="A18" s="8"/>
      <c r="B18" s="8"/>
      <c r="C18" s="61" t="s">
        <v>29</v>
      </c>
      <c r="D18" s="62"/>
      <c r="E18" s="63"/>
      <c r="G18" s="39" t="e">
        <f ca="1">IF($C$4&lt;=DATE(2025,3,25),$K$14,IF(AND($C$4&gt;DATE(2025,3,25),$C$4&lt;=DATE(2026,3,25)),$K$15,IF(AND($C$4&gt;DATE(2026,3,25),$C$4&lt;=DATE(2027,3,25)),$K$16,IF(AND($C$4&gt;DATE(2027,3,25),$C$4&lt;=DATE(2028,3,31)),$K$17,"ERREUR"))))</f>
        <v>#N/A</v>
      </c>
      <c r="H18" s="39" t="e">
        <f ca="1">G18/J14*60</f>
        <v>#N/A</v>
      </c>
      <c r="I18" s="39" t="e">
        <f ca="1">H18/60</f>
        <v>#N/A</v>
      </c>
      <c r="L18" s="10">
        <v>14</v>
      </c>
      <c r="M18" s="37">
        <v>91123</v>
      </c>
      <c r="N18" s="37">
        <f t="shared" si="0"/>
        <v>93492.198000000004</v>
      </c>
      <c r="O18" s="37">
        <v>95829</v>
      </c>
      <c r="P18" s="37">
        <f t="shared" si="1"/>
        <v>99183.014999999999</v>
      </c>
      <c r="Q18" s="9"/>
    </row>
    <row r="19" spans="1:17" ht="16.5" thickBot="1" x14ac:dyDescent="0.3">
      <c r="A19" s="8"/>
      <c r="B19" s="8"/>
      <c r="C19" s="61"/>
      <c r="D19" s="62"/>
      <c r="E19" s="63"/>
      <c r="G19" s="40" t="str">
        <f ca="1">IF($C$4&lt;=DATE(2025,3,25),IF(G23="","",G23),IF(AND($C$4&gt;DATE(2025,3,25),$C$4&lt;=DATE(2026,3,25)),IF(H23="","",H23),IF(AND($C$4&gt;DATE(2026,3,25),$C$4&lt;=DATE(2027,3,25)),IF(I23="","",I23),IF(AND($C$4&gt;DATE(2027,3,25),$C$4&lt;=DATE(2028,3,31)),IF(J23="","",J23)))))</f>
        <v/>
      </c>
      <c r="H19" s="40" t="str">
        <f ca="1">IF(G19="","",G19/J14*60)</f>
        <v/>
      </c>
      <c r="I19" s="41" t="str">
        <f ca="1">IF(H19="","",H19/60)</f>
        <v/>
      </c>
      <c r="L19" s="10">
        <v>15</v>
      </c>
      <c r="M19" s="37">
        <v>94994</v>
      </c>
      <c r="N19" s="37">
        <f t="shared" si="0"/>
        <v>97463.843999999997</v>
      </c>
      <c r="O19" s="37">
        <v>99901</v>
      </c>
      <c r="P19" s="37">
        <f t="shared" si="1"/>
        <v>103397.53499999999</v>
      </c>
      <c r="Q19" s="9"/>
    </row>
    <row r="20" spans="1:17" x14ac:dyDescent="0.25">
      <c r="A20" s="8"/>
      <c r="B20" s="8"/>
      <c r="C20" s="46" t="s">
        <v>14</v>
      </c>
      <c r="D20" s="49"/>
      <c r="E20" s="48"/>
      <c r="K20" s="12" t="s">
        <v>0</v>
      </c>
      <c r="L20" s="10">
        <v>16</v>
      </c>
      <c r="M20" s="37">
        <v>100246</v>
      </c>
      <c r="N20" s="37">
        <v>102857</v>
      </c>
      <c r="O20" s="37">
        <v>105432</v>
      </c>
      <c r="P20" s="37">
        <v>109121</v>
      </c>
      <c r="Q20" s="9"/>
    </row>
    <row r="21" spans="1:17" ht="15.75" thickBot="1" x14ac:dyDescent="0.3">
      <c r="A21" s="8"/>
      <c r="B21" s="8"/>
      <c r="C21" s="50" t="s">
        <v>15</v>
      </c>
      <c r="D21" s="51"/>
      <c r="E21" s="52"/>
      <c r="K21" s="12" t="s">
        <v>32</v>
      </c>
      <c r="Q21" s="9"/>
    </row>
    <row r="22" spans="1:17" x14ac:dyDescent="0.25">
      <c r="A22" s="8"/>
      <c r="B22" s="8"/>
      <c r="C22" s="12" t="s">
        <v>28</v>
      </c>
      <c r="K22" s="12" t="s">
        <v>33</v>
      </c>
      <c r="Q22" s="9"/>
    </row>
    <row r="23" spans="1:17" x14ac:dyDescent="0.25">
      <c r="A23" s="8"/>
      <c r="B23" s="8"/>
      <c r="C23" s="12" t="s">
        <v>30</v>
      </c>
      <c r="G23" s="13" t="str" cm="1">
        <f t="array" ref="G23">IF(OR(C9="Suppléance",C9=""),"",IF($C$4&lt;=DATE(2025,3,25),_xlfn.IFS(AND($C$9="Contrat + 3 mois",$C$12=1),$J$14/60*(M5/1000)*1.125,(AND($C$9="Contrat + 3 mois",$C$12=2)),$J$14/60*(M6/1000)*1.125,(AND($C$9="Contrat + 3 mois",$C$12=3)),$J$14/60*(M7/1000)*1.125,(AND($C$9="Contrat + 3 mois",$C$12=4)),$J$14/60*(M8/1000)*1.125,(AND($C$9="Contrat + 3 mois",$C$12=5)),$J$14/60*(M9/1000)*1.125,(AND($C$9="Contrat + 3 mois",$C$12=6)),$J$14/60*(M10/1000)*1.125,(AND($C$9="Contrat + 3 mois",$C$12=7)),$J$14/60*(M11/1000)*1.125,(AND($C$9="Contrat + 3 mois",$C$12=8)),$J$14/60*(M12/1000)*1.125,(AND($C$9="Contrat + 3 mois",$C$12=9)),$J$14/60*(M13/1000)*1.125,(AND($C$9="Contrat + 3 mois",$C$12=10)),$J$14/60*(M14/1000)*1.125,(AND($C$9="Contrat + 3 mois",$C$12=11)),$J$14/60*(M15/1000)*1.125,(AND($C$9="Contrat + 3 mois",$C$12=12)),$J$14/60*(M16/1000)*1.125,(AND($C$9="Contrat + 3 mois",$C$12=13)),$J$14/60*(M17/1000)*1.125,(AND($C$9="Contrat + 3 mois",$C$12=14)),$J$14/60*(M18/1000)*1.125,(AND($C$9="Contrat + 3 mois",$C$12=15)),$J$14/60*(M19/1000)*1.125,(AND($C$9="Contrat + 3 mois",$C$12=16)),$J$14/60*(M20/1000)*1.125)))</f>
        <v/>
      </c>
      <c r="H23" s="13" t="str" cm="1">
        <f t="array" ref="H23">IF(OR(C9="Suppléance",C9=""),"",IF(AND($C$4&gt;DATE(2025,3,25),$C$4&lt;=DATE(2026,3,25)),_xlfn.IFS(AND($C$9="Contrat + 3 mois",$C$12=1),$J$14/60*(N5/1000)*1.125,(AND($C$9="Contrat + 3 mois",$C$12=2)),$J$14/60*(N6/1000)*1.125,(AND($C$9="Contrat + 3 mois",$C$12=3)),$J$14/60*(N7/1000)*1.125,(AND($C$9="Contrat + 3 mois",$C$12=4)),$J$14/60*(N8/1000)*1.125,(AND($C$9="Contrat + 3 mois",$C$12=5)),$J$14/60*(N9/1000)*1.125,(AND($C$9="Contrat + 3 mois",$C$12=6)),$J$14/60*(N10/1000)*1.125,(AND($C$9="Contrat + 3 mois",$C$12=7)),$J$14/60*(N11/1000)*1.125,(AND($C$9="Contrat + 3 mois",$C$12=8)),$J$14/60*(N12/1000)*1.125,(AND($C$9="Contrat + 3 mois",$C$12=9)),$J$14/60*(N13/1000)*1.125,(AND($C$9="Contrat + 3 mois",$C$12=10)),$J$14/60*(N14/1000)*1.125,(AND($C$9="Contrat + 3 mois",$C$12=11)),$J$14/60*(N15/1000)*1.125,(AND($C$9="Contrat + 3 mois",$C$12=12)),$J$14/60*(N16/1000)*1.125,(AND($C$9="Contrat + 3 mois",$C$12=13)),$J$14/60*(N17/1000)*1.125,(AND($C$9="Contrat + 3 mois",$C$12=14)),$J$14/60*(N18/1000)*1.125,(AND($C$9="Contrat + 3 mois",$C$12=15)),$J$14/60*(N19/1000)*1.125,(AND($C$9="Contrat + 3 mois",$C$12=16)),$J$14/60*(N20/1000)*1.125)))</f>
        <v/>
      </c>
      <c r="I23" s="13" t="str" cm="1">
        <f t="array" ref="I23">IF(OR(C9="Suppléance",C9=""),"",IF(AND($C$4&gt;DATE(2026,3,25),$C$4&lt;=DATE(2027,3,25)),_xlfn.IFS(AND($C$9="Contrat + 3 mois",$C$12=1),$J$14/60*(O5/1000)*1.125,(AND($C$9="Contrat + 3 mois",$C$12=2)),$J$14/60*(O6/1000)*1.125,(AND($C$9="Contrat + 3 mois",$C$12=3)),$J$14/60*(O7/1000)*1.125,(AND($C$9="Contrat + 3 mois",$C$12=4)),$J$14/60*(O8/1000)*1.125,(AND($C$9="Contrat + 3 mois",$C$12=5)),$J$14/60*(O9/1000)*1.125,(AND($C$9="Contrat + 3 mois",$C$12=6)),$J$14/60*(O10/1000)*1.125,(AND($C$9="Contrat + 3 mois",$C$12=7)),$J$14/60*(O11/1000)*1.125,(AND($C$9="Contrat + 3 mois",$C$12=8)),$J$14/60*(O12/1000)*1.125,(AND($C$9="Contrat + 3 mois",$C$12=9)),$J$14/60*(O13/1000)*1.125,(AND($C$9="Contrat + 3 mois",$C$12=10)),$J$14/60*(O14/1000)*1.125,(AND($C$9="Contrat + 3 mois",$C$12=11)),$J$14/60*(O15/1000)*1.125,(AND($C$9="Contrat + 3 mois",$C$12=12)),$J$14/60*(O16/1000)*1.125,(AND($C$9="Contrat + 3 mois",$C$12=13)),$J$14/60*(O17/1000)*1.125,(AND($C$9="Contrat + 3 mois",$C$12=14)),$J$14/60*(O18/1000)*1.125,(AND($C$9="Contrat + 3 mois",$C$12=15)),$J$14/60*(O19/1000)*1.125,(AND($C$9="Contrat + 3 mois",$C$12=16)),$J$14/60*(O20/1000)*1.125)))</f>
        <v/>
      </c>
      <c r="J23" s="13" t="str" cm="1">
        <f t="array" ref="J23">IF(OR(C9="Suppléance",C9=""),"",IF(AND($C$4&gt;DATE(2027,3,25),$C$4&lt;=DATE(2028,3,31)),_xlfn.IFS(AND($C$9="Contrat + 3 mois",$C$12=1),$J$14/60*(P5/1000)*1.125,(AND($C$9="Contrat + 3 mois",$C$12=2)),$J$14/60*(P6/1000)*1.125,(AND($C$9="Contrat + 3 mois",$C$12=3)),$J$14/60*(P7/1000)*1.125,(AND($C$9="Contrat + 3 mois",$C$12=4)),$J$14/60*(P8/1000)*1.125,(AND($C$9="Contrat + 3 mois",$C$12=5)),$J$14/60*(P9/1000)*1.125,(AND($C$9="Contrat + 3 mois",$C$12=6)),$J$14/60*(P10/1000)*1.125,(AND($C$9="Contrat + 3 mois",$C$12=7)),$J$14/60*(P11/1000)*1.125,(AND($C$9="Contrat + 3 mois",$C$12=8)),$J$14/60*(P12/1000)*1.125,(AND($C$9="Contrat + 3 mois",$C$12=9)),$J$14/60*(P13/1000)*1.125,(AND($C$9="Contrat + 3 mois",$C$12=10)),$J$14/60*(P14/1000)*1.125,(AND($C$9="Contrat + 3 mois",$C$12=11)),$J$14/60*(P15/1000)*1.125,(AND($C$9="Contrat + 3 mois",$C$12=12)),$J$14/60*(P16/1000)*1.125,(AND($C$9="Contrat + 3 mois",$C$12=13)),$J$14/60*(P17/1000)*1.125,(AND($C$9="Contrat + 3 mois",$C$12=14)),$J$14/60*(P18/1000)*1.125,(AND($C$9="Contrat + 3 mois",$C$12=15)),$J$14/60*(P19/1000)*1.125,(AND($C$9="Contrat + 3 mois",$C$12=16)),$J$14/60*(P20/1000)*1.125)))</f>
        <v/>
      </c>
      <c r="K23" s="12" t="s">
        <v>1</v>
      </c>
      <c r="L23" t="s">
        <v>5</v>
      </c>
      <c r="M23" s="29" t="s">
        <v>23</v>
      </c>
      <c r="N23" s="30" t="s">
        <v>20</v>
      </c>
      <c r="O23" s="30" t="s">
        <v>21</v>
      </c>
      <c r="P23" s="30" t="s">
        <v>22</v>
      </c>
      <c r="Q23" s="9"/>
    </row>
    <row r="24" spans="1:17" x14ac:dyDescent="0.25">
      <c r="A24" s="8"/>
      <c r="B24" s="8"/>
      <c r="L24" t="s">
        <v>3</v>
      </c>
      <c r="M24" s="15">
        <v>51.46</v>
      </c>
      <c r="N24" s="15">
        <v>52.79</v>
      </c>
      <c r="O24" s="15">
        <v>54.11</v>
      </c>
      <c r="P24" s="15">
        <v>56.01</v>
      </c>
      <c r="Q24" s="9"/>
    </row>
    <row r="25" spans="1:17" x14ac:dyDescent="0.25">
      <c r="A25" s="8"/>
      <c r="B25" s="8"/>
      <c r="L25" t="s">
        <v>4</v>
      </c>
      <c r="M25" s="15">
        <v>60.04</v>
      </c>
      <c r="N25" s="15">
        <v>61.6</v>
      </c>
      <c r="O25" s="15">
        <v>63.14</v>
      </c>
      <c r="P25" s="15">
        <v>65.349999999999994</v>
      </c>
      <c r="Q25" s="9"/>
    </row>
    <row r="26" spans="1:17" ht="15.75" thickBot="1" x14ac:dyDescent="0.3"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8"/>
    </row>
    <row r="27" spans="1:17" x14ac:dyDescent="0.25"/>
    <row r="28" spans="1:17" x14ac:dyDescent="0.25"/>
    <row r="33" s="1" customFormat="1" hidden="1" x14ac:dyDescent="0.25"/>
    <row r="34" s="1" customFormat="1" hidden="1" x14ac:dyDescent="0.25"/>
    <row r="35" s="1" customFormat="1" hidden="1" x14ac:dyDescent="0.25"/>
    <row r="36" s="1" customFormat="1" hidden="1" x14ac:dyDescent="0.25"/>
    <row r="37" s="1" customFormat="1" hidden="1" x14ac:dyDescent="0.25"/>
    <row r="38" s="1" customFormat="1" hidden="1" x14ac:dyDescent="0.25"/>
    <row r="39" s="1" customFormat="1" hidden="1" x14ac:dyDescent="0.25"/>
    <row r="40" s="1" customFormat="1" hidden="1" x14ac:dyDescent="0.25"/>
    <row r="41" s="1" customFormat="1" hidden="1" x14ac:dyDescent="0.25"/>
    <row r="42" s="1" customFormat="1" hidden="1" x14ac:dyDescent="0.25"/>
    <row r="43" s="1" customFormat="1" hidden="1" x14ac:dyDescent="0.25"/>
    <row r="44" s="1" customFormat="1" hidden="1" x14ac:dyDescent="0.25"/>
    <row r="45" s="1" customFormat="1" hidden="1" x14ac:dyDescent="0.25"/>
    <row r="46" s="1" customFormat="1" hidden="1" x14ac:dyDescent="0.25"/>
    <row r="47" s="1" customFormat="1" hidden="1" x14ac:dyDescent="0.25"/>
    <row r="48" s="1" customFormat="1" hidden="1" x14ac:dyDescent="0.25"/>
    <row r="49" s="1" customFormat="1" hidden="1" x14ac:dyDescent="0.25"/>
    <row r="50" s="1" customFormat="1" hidden="1" x14ac:dyDescent="0.25"/>
    <row r="51" s="1" customFormat="1" hidden="1" x14ac:dyDescent="0.25"/>
    <row r="52" s="1" customFormat="1" hidden="1" x14ac:dyDescent="0.25"/>
    <row r="53" s="1" customFormat="1" hidden="1" x14ac:dyDescent="0.25"/>
    <row r="54" s="1" customFormat="1" hidden="1" x14ac:dyDescent="0.25"/>
    <row r="55" s="1" customFormat="1" hidden="1" x14ac:dyDescent="0.25"/>
    <row r="56" s="1" customFormat="1" hidden="1" x14ac:dyDescent="0.25"/>
    <row r="57" s="1" customFormat="1" hidden="1" x14ac:dyDescent="0.25"/>
    <row r="58" s="1" customFormat="1" hidden="1" x14ac:dyDescent="0.25"/>
    <row r="59" s="1" customFormat="1" hidden="1" x14ac:dyDescent="0.25"/>
    <row r="60" s="1" customFormat="1" hidden="1" x14ac:dyDescent="0.25"/>
    <row r="61" s="1" customFormat="1" hidden="1" x14ac:dyDescent="0.25"/>
    <row r="62" s="1" customFormat="1" hidden="1" x14ac:dyDescent="0.25"/>
    <row r="63" s="1" customFormat="1" hidden="1" x14ac:dyDescent="0.25"/>
    <row r="64" s="1" customFormat="1" hidden="1" x14ac:dyDescent="0.25"/>
    <row r="65" s="1" customFormat="1" hidden="1" x14ac:dyDescent="0.25"/>
    <row r="66" s="1" customFormat="1" hidden="1" x14ac:dyDescent="0.25"/>
    <row r="67" s="1" customFormat="1" hidden="1" x14ac:dyDescent="0.25"/>
    <row r="68" s="1" customFormat="1" hidden="1" x14ac:dyDescent="0.25"/>
    <row r="69" s="1" customFormat="1" hidden="1" x14ac:dyDescent="0.25"/>
    <row r="70" s="1" customFormat="1" hidden="1" x14ac:dyDescent="0.25"/>
    <row r="71" s="1" customFormat="1" hidden="1" x14ac:dyDescent="0.25"/>
    <row r="72" s="1" customFormat="1" hidden="1" x14ac:dyDescent="0.25"/>
    <row r="73" s="1" customFormat="1" hidden="1" x14ac:dyDescent="0.25"/>
    <row r="74" s="1" customFormat="1" hidden="1" x14ac:dyDescent="0.25"/>
    <row r="75" s="1" customFormat="1" hidden="1" x14ac:dyDescent="0.25"/>
    <row r="76" s="1" customFormat="1" hidden="1" x14ac:dyDescent="0.25"/>
  </sheetData>
  <sheetProtection algorithmName="SHA-512" hashValue="FdtPkkfE6Ki7Vd1/cii+0XhbX2QRse4JL7nwDGrcPa0h36+xheuonN8fBnSoTOp4Vtx/bdK7et1wrw/SpNvC+A==" saltValue="HMseJrncdpmNtwfTfr4EWg==" spinCount="100000" sheet="1" objects="1" scenarios="1" selectLockedCells="1"/>
  <mergeCells count="4">
    <mergeCell ref="G16:I16"/>
    <mergeCell ref="E7:E10"/>
    <mergeCell ref="G12:I12"/>
    <mergeCell ref="C18:E19"/>
  </mergeCells>
  <conditionalFormatting sqref="C9">
    <cfRule type="expression" dxfId="16" priority="1">
      <formula>$C$8="Retraité"</formula>
    </cfRule>
    <cfRule type="expression" dxfId="15" priority="2">
      <formula>OR($C$8="Suppléance occasionnelle LQ",$C$8="Suppléance occasionnelle NLQ",$C$8="Suppléance dépannage",$C$8="")</formula>
    </cfRule>
  </conditionalFormatting>
  <conditionalFormatting sqref="G18:I18">
    <cfRule type="expression" dxfId="14" priority="5">
      <formula>$C$9="Contrat + 3 mois"</formula>
    </cfRule>
  </conditionalFormatting>
  <conditionalFormatting sqref="G19:I19">
    <cfRule type="expression" dxfId="13" priority="3">
      <formula>OR($C$9="",$C$9="Suppléance")</formula>
    </cfRule>
    <cfRule type="expression" dxfId="12" priority="4">
      <formula>$C$9="Contrat + 3 mois"</formula>
    </cfRule>
  </conditionalFormatting>
  <conditionalFormatting sqref="J7">
    <cfRule type="expression" dxfId="11" priority="19">
      <formula>J12&gt;0</formula>
    </cfRule>
  </conditionalFormatting>
  <conditionalFormatting sqref="J8">
    <cfRule type="expression" dxfId="10" priority="20">
      <formula>J12&gt;0</formula>
    </cfRule>
  </conditionalFormatting>
  <conditionalFormatting sqref="J9">
    <cfRule type="expression" dxfId="9" priority="22">
      <formula>J12&gt;0</formula>
    </cfRule>
  </conditionalFormatting>
  <conditionalFormatting sqref="J10">
    <cfRule type="expression" dxfId="8" priority="21">
      <formula>J12&gt;0</formula>
    </cfRule>
  </conditionalFormatting>
  <conditionalFormatting sqref="J12">
    <cfRule type="expression" dxfId="7" priority="15">
      <formula>J7&gt;0</formula>
    </cfRule>
    <cfRule type="expression" dxfId="6" priority="16">
      <formula>J8&gt;0</formula>
    </cfRule>
    <cfRule type="expression" dxfId="5" priority="17">
      <formula>J9&gt;0</formula>
    </cfRule>
    <cfRule type="expression" dxfId="4" priority="18">
      <formula>J10&gt;0</formula>
    </cfRule>
  </conditionalFormatting>
  <conditionalFormatting sqref="M4:M20 M23:M25">
    <cfRule type="expression" dxfId="3" priority="14">
      <formula>$C$4&gt;DATE(2025,3,25)</formula>
    </cfRule>
  </conditionalFormatting>
  <conditionalFormatting sqref="N4:N20 N23:N25">
    <cfRule type="expression" dxfId="2" priority="10">
      <formula>OR($C$4&lt;DATE(2025,3,25),$C$4&gt;=DATE(2026,3,25))</formula>
    </cfRule>
  </conditionalFormatting>
  <conditionalFormatting sqref="O4:O20 O23:O25">
    <cfRule type="expression" dxfId="1" priority="11">
      <formula>OR($C$4&lt;DATE(2026,3,25),$C$4&gt;=DATE(2027,3,25))</formula>
    </cfRule>
  </conditionalFormatting>
  <conditionalFormatting sqref="P4:P20 P23:P25">
    <cfRule type="expression" dxfId="0" priority="12">
      <formula>OR($C$4&lt;DATE(2027,3,25),$C$4&gt;=DATE(2028,3,31))</formula>
    </cfRule>
  </conditionalFormatting>
  <dataValidations count="8">
    <dataValidation type="list" allowBlank="1" showInputMessage="1" showErrorMessage="1" sqref="C8" xr:uid="{48EC1B06-B39D-43D2-B168-48D43B4443FF}">
      <formula1>$K$20:$K$23</formula1>
    </dataValidation>
    <dataValidation type="list" allowBlank="1" showInputMessage="1" showErrorMessage="1" sqref="C12" xr:uid="{267FCAC2-786C-4FBD-BB7B-3DD8F5AABC2C}">
      <formula1>$L$5:$L$20</formula1>
    </dataValidation>
    <dataValidation type="custom" allowBlank="1" showInputMessage="1" showErrorMessage="1" errorTitle="Attention!" error="Vous ne pouvez pas indiquer de données du Bloc 1 et du Bloc 2!" sqref="J12" xr:uid="{F88B6F08-284B-449D-8838-C2FEE1E689C7}">
      <formula1>J8&lt;0</formula1>
    </dataValidation>
    <dataValidation type="custom" allowBlank="1" showInputMessage="1" showErrorMessage="1" errorTitle="Attention!" error="Vous ne pouvez pas indiquer de données du Bloc 1 et du Bloc 2!" sqref="J10" xr:uid="{D2383B83-7E2B-4253-9AFE-A27806EB34FB}">
      <formula1>J12&lt;0</formula1>
    </dataValidation>
    <dataValidation type="custom" allowBlank="1" showInputMessage="1" showErrorMessage="1" errorTitle="Attention!" error="Vous ne pouvez pas indiquer de données du Bloc 1 et du Bloc 2!" sqref="J7" xr:uid="{C6E27744-E29C-43DA-A332-6A3A8A5A4153}">
      <formula1>J12&lt;0</formula1>
    </dataValidation>
    <dataValidation type="custom" allowBlank="1" showInputMessage="1" showErrorMessage="1" errorTitle="Attention!" error="Vous ne pouvez pas indiquer de données du Bloc 1 et du Bloc 2!" sqref="J8" xr:uid="{95486F3D-A6D5-4894-BF01-4356BE8DEF22}">
      <formula1>J12&lt;0</formula1>
    </dataValidation>
    <dataValidation type="custom" allowBlank="1" showInputMessage="1" showErrorMessage="1" errorTitle="Attention!" error="Vous ne pouvez pas indiquer de données du Bloc 1 et du Bloc 2!" sqref="J9" xr:uid="{C7188481-EF0C-49DD-93D3-A2E049B5DB37}">
      <formula1>J12&lt;0</formula1>
    </dataValidation>
    <dataValidation type="list" allowBlank="1" showInputMessage="1" showErrorMessage="1" sqref="C9" xr:uid="{D9379364-3622-4C74-8BAB-296820C387C1}">
      <formula1>$C$22:$C$23</formula1>
    </dataValidation>
  </dataValidations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ABE9CC85D9B54A9E39714D4979C3A2" ma:contentTypeVersion="19" ma:contentTypeDescription="Crée un document." ma:contentTypeScope="" ma:versionID="9090b230cecc8fcb9e2066ca4ca56c6e">
  <xsd:schema xmlns:xsd="http://www.w3.org/2001/XMLSchema" xmlns:xs="http://www.w3.org/2001/XMLSchema" xmlns:p="http://schemas.microsoft.com/office/2006/metadata/properties" xmlns:ns2="f9c42a6b-4929-47d0-9205-778e150b9b8c" xmlns:ns3="3696dde3-4159-4e30-84b1-51390de08552" targetNamespace="http://schemas.microsoft.com/office/2006/metadata/properties" ma:root="true" ma:fieldsID="130b11f6a4f799180f872c41ff33dcf3" ns2:_="" ns3:_="">
    <xsd:import namespace="f9c42a6b-4929-47d0-9205-778e150b9b8c"/>
    <xsd:import namespace="3696dde3-4159-4e30-84b1-51390de085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_Flow_SignoffStatu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c42a6b-4929-47d0-9205-778e150b9b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État de validation" ma:internalName="_x00c9_tat_x0020_de_x0020_validation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2ff63248-5fb2-437c-96db-ea18326cfb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96dde3-4159-4e30-84b1-51390de0855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fb41069-9f05-4902-8f90-f80b07203442}" ma:internalName="TaxCatchAll" ma:showField="CatchAllData" ma:web="3696dde3-4159-4e30-84b1-51390de085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96dde3-4159-4e30-84b1-51390de08552" xsi:nil="true"/>
    <_Flow_SignoffStatus xmlns="f9c42a6b-4929-47d0-9205-778e150b9b8c" xsi:nil="true"/>
    <lcf76f155ced4ddcb4097134ff3c332f xmlns="f9c42a6b-4929-47d0-9205-778e150b9b8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3857A3D-AF48-43F4-8F54-209B6888C0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c42a6b-4929-47d0-9205-778e150b9b8c"/>
    <ds:schemaRef ds:uri="3696dde3-4159-4e30-84b1-51390de085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431A78-B97C-4242-B499-73B8F84E6B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218596-DD3B-4965-8E7C-28AB16C9A91C}">
  <ds:schemaRefs>
    <ds:schemaRef ds:uri="http://schemas.microsoft.com/office/2006/metadata/properties"/>
    <ds:schemaRef ds:uri="http://schemas.microsoft.com/office/infopath/2007/PartnerControls"/>
    <ds:schemaRef ds:uri="3696dde3-4159-4e30-84b1-51390de08552"/>
    <ds:schemaRef ds:uri="f9c42a6b-4929-47d0-9205-778e150b9b8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Calculateur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Hainse</dc:creator>
  <cp:lastModifiedBy>Xavier Hainse</cp:lastModifiedBy>
  <dcterms:created xsi:type="dcterms:W3CDTF">2024-08-28T14:54:48Z</dcterms:created>
  <dcterms:modified xsi:type="dcterms:W3CDTF">2024-09-10T18:55:01Z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0x01010088ABE9CC85D9B54A9E39714D4979C3A2</vt:lpwstr>
  </property>
  <property fmtid="{D5CDD505-2E9C-101B-9397-08002B2CF9AE}" pid="3" name="MediaServiceImageTags">
    <vt:lpwstr/>
  </property>
</Properties>
</file>